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20" activeTab="1"/>
  </bookViews>
  <sheets>
    <sheet name="Mise en forme" sheetId="1" r:id="rId1"/>
    <sheet name="gestion des préavis" sheetId="2" r:id="rId2"/>
    <sheet name="pourcentages" sheetId="4" r:id="rId3"/>
    <sheet name="délais" sheetId="3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E5" i="2"/>
  <c r="G5" i="2"/>
  <c r="E6" i="2"/>
  <c r="G6" i="2"/>
  <c r="E7" i="2"/>
  <c r="G7" i="2"/>
  <c r="E8" i="2"/>
  <c r="G8" i="2"/>
  <c r="H5" i="2"/>
  <c r="H6" i="2"/>
  <c r="H7" i="2"/>
  <c r="H8" i="2"/>
  <c r="P15" i="4"/>
  <c r="P5" i="4"/>
  <c r="P6" i="4"/>
  <c r="P7" i="4"/>
  <c r="P8" i="4"/>
  <c r="P9" i="4"/>
  <c r="P10" i="4"/>
  <c r="P11" i="4"/>
  <c r="P12" i="4"/>
  <c r="P13" i="4"/>
  <c r="P4" i="4"/>
  <c r="D16" i="4"/>
  <c r="E16" i="4"/>
  <c r="F16" i="4"/>
  <c r="G16" i="4"/>
  <c r="H16" i="4"/>
  <c r="I16" i="4"/>
  <c r="J16" i="4"/>
  <c r="K16" i="4"/>
  <c r="L16" i="4"/>
  <c r="M16" i="4"/>
  <c r="N16" i="4"/>
  <c r="O16" i="4"/>
  <c r="J21" i="4"/>
  <c r="I21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O4" i="4"/>
  <c r="O5" i="4"/>
  <c r="O6" i="4"/>
  <c r="O7" i="4"/>
  <c r="O8" i="4"/>
  <c r="O9" i="4"/>
  <c r="O10" i="4"/>
  <c r="O11" i="4"/>
  <c r="O12" i="4"/>
  <c r="O13" i="4"/>
  <c r="F6" i="2"/>
  <c r="F7" i="2"/>
  <c r="F8" i="2"/>
  <c r="F5" i="2"/>
  <c r="D24" i="1"/>
  <c r="D22" i="1"/>
  <c r="I18" i="1"/>
  <c r="I17" i="1"/>
  <c r="I16" i="1"/>
  <c r="I19" i="1"/>
  <c r="I20" i="1"/>
  <c r="I22" i="1"/>
  <c r="I15" i="1"/>
</calcChain>
</file>

<file path=xl/sharedStrings.xml><?xml version="1.0" encoding="utf-8"?>
<sst xmlns="http://schemas.openxmlformats.org/spreadsheetml/2006/main" count="96" uniqueCount="88">
  <si>
    <t>N° Bien</t>
  </si>
  <si>
    <t>résidence</t>
  </si>
  <si>
    <t>nom Clt</t>
  </si>
  <si>
    <t>tel Clt</t>
  </si>
  <si>
    <t>date préavis</t>
  </si>
  <si>
    <t>Bénédictins</t>
  </si>
  <si>
    <t>Hanz</t>
  </si>
  <si>
    <t>Pedro</t>
  </si>
  <si>
    <t>Courturiers</t>
  </si>
  <si>
    <t>John</t>
  </si>
  <si>
    <t>Fritz</t>
  </si>
  <si>
    <t>délais</t>
  </si>
  <si>
    <t>date de sortie</t>
  </si>
  <si>
    <t>date pré état des lieux</t>
  </si>
  <si>
    <t>nb jours restants avant la sortie</t>
  </si>
  <si>
    <t>Suivi des préavis</t>
  </si>
  <si>
    <t>Haute-Vienne</t>
  </si>
  <si>
    <t>Corrèze</t>
  </si>
  <si>
    <t>Vendée</t>
  </si>
  <si>
    <t>Charente</t>
  </si>
  <si>
    <t>Charente Maritime</t>
  </si>
  <si>
    <t>agence LaBorie</t>
  </si>
  <si>
    <t>agence Thiers</t>
  </si>
  <si>
    <t>agence Le Chatenet</t>
  </si>
  <si>
    <t>agence Cosnac</t>
  </si>
  <si>
    <t>agence Luçon</t>
  </si>
  <si>
    <t>agence Fontenay</t>
  </si>
  <si>
    <t>agence Cognac</t>
  </si>
  <si>
    <t>agence Angoulême</t>
  </si>
  <si>
    <t>agence Rochefort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</si>
  <si>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</si>
  <si>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</si>
  <si>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</si>
  <si>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</si>
  <si>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</si>
  <si>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</si>
  <si>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</si>
  <si>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</si>
  <si>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</si>
  <si>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</si>
  <si>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</si>
  <si>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</si>
  <si>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agence Ruffec</t>
  </si>
  <si>
    <t>somme</t>
  </si>
  <si>
    <t>moyenne</t>
  </si>
  <si>
    <t>répartition %</t>
  </si>
  <si>
    <t>nb d'exclu</t>
  </si>
  <si>
    <t>évolution %</t>
  </si>
  <si>
    <t>coût estimatif d'une rénovation</t>
  </si>
  <si>
    <t>information du bien</t>
  </si>
  <si>
    <t>type</t>
  </si>
  <si>
    <t>année construction</t>
  </si>
  <si>
    <t>superficie</t>
  </si>
  <si>
    <t>adresse</t>
  </si>
  <si>
    <t>coût/m²</t>
  </si>
  <si>
    <t>montant</t>
  </si>
  <si>
    <t>isolation</t>
  </si>
  <si>
    <t>chauffage</t>
  </si>
  <si>
    <t>sol</t>
  </si>
  <si>
    <t>mur</t>
  </si>
  <si>
    <t>toiture</t>
  </si>
  <si>
    <t>électricité</t>
  </si>
  <si>
    <t>total</t>
  </si>
  <si>
    <t>total estimatif des travaux</t>
  </si>
  <si>
    <t>information client</t>
  </si>
  <si>
    <t>nom prénom</t>
  </si>
  <si>
    <t>tel</t>
  </si>
  <si>
    <t>projet</t>
  </si>
  <si>
    <t>menuiseries</t>
  </si>
  <si>
    <t>portail</t>
  </si>
  <si>
    <t>cuisine</t>
  </si>
  <si>
    <t>sdb</t>
  </si>
  <si>
    <t>wc</t>
  </si>
  <si>
    <t>clôture</t>
  </si>
  <si>
    <t>Q</t>
  </si>
  <si>
    <t>PU</t>
  </si>
  <si>
    <t>Suivi du nombre d'exclusivités 2019</t>
  </si>
  <si>
    <t>Délai sortie</t>
  </si>
  <si>
    <t>Pré état des lieux</t>
  </si>
  <si>
    <t>=E5+délais!C4</t>
  </si>
  <si>
    <t>=E5+délais!C3</t>
  </si>
  <si>
    <t>=G5-AUJOURDHUI()&amp;" "&amp;"jours"</t>
  </si>
  <si>
    <t>=SOMME(C4:C14)</t>
  </si>
  <si>
    <t>=MOYENNE(C4:C13)</t>
  </si>
  <si>
    <t>=O15</t>
  </si>
  <si>
    <t>=(I21/H21)-1</t>
  </si>
  <si>
    <t>=SOMME(C4:N4)</t>
  </si>
  <si>
    <t>=O4/$O$15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</si>
</sst>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6"/>
      <color theme="9" tint="-0.249977111117893"/>
      <name val="Century Gothic"/>
      <family val="2"/>
    </font>
    <font>
      <sz val="11"/>
      <color theme="1"/>
      <name val="Century Gothic"/>
      <family val="2"/>
    </font>
    <font>
      <b/>
      <sz val="11"/>
      <color theme="9" tint="-0.249977111117893"/>
      <name val="Century Gothic"/>
      <family val="2"/>
    </font>
    <font>
      <b/>
      <sz val="11"/>
      <color theme="1"/>
      <name val="Arial Rounded MT Bold"/>
      <family val="2"/>
    </font>
    <font>
      <sz val="11"/>
      <color theme="1"/>
      <name val="Arial Rounded MT Bold"/>
      <family val="2"/>
    </font>
    <font>
      <i/>
      <sz val="11"/>
      <color theme="1"/>
      <name val="Arial Rounded MT Bold"/>
      <family val="2"/>
    </font>
    <font>
      <sz val="12"/>
      <color theme="1"/>
      <name val="Arial Rounded MT Bold"/>
      <family val="2"/>
    </font>
    <font>
      <b/>
      <i/>
      <sz val="24"/>
      <color theme="0"/>
      <name val="Arial Rounded MT Bold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5" xfId="0" applyFont="1" applyBorder="1"/>
    <xf numFmtId="0" fontId="6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14" fontId="2" fillId="0" borderId="1" xfId="0" applyNumberFormat="1" applyFont="1" applyBorder="1"/>
    <xf numFmtId="164" fontId="2" fillId="0" borderId="1" xfId="0" applyNumberFormat="1" applyFont="1" applyBorder="1"/>
    <xf numFmtId="0" fontId="0" fillId="13" borderId="8" xfId="0" applyFill="1" applyBorder="1"/>
    <xf numFmtId="0" fontId="0" fillId="13" borderId="0" xfId="0" applyFill="1" applyBorder="1"/>
    <xf numFmtId="0" fontId="0" fillId="13" borderId="9" xfId="0" applyFill="1" applyBorder="1"/>
    <xf numFmtId="0" fontId="0" fillId="13" borderId="10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15" xfId="0" applyFill="1" applyBorder="1"/>
    <xf numFmtId="0" fontId="0" fillId="13" borderId="16" xfId="0" applyFill="1" applyBorder="1"/>
    <xf numFmtId="0" fontId="0" fillId="12" borderId="1" xfId="0" applyFill="1" applyBorder="1"/>
    <xf numFmtId="0" fontId="0" fillId="12" borderId="10" xfId="0" applyFill="1" applyBorder="1"/>
    <xf numFmtId="0" fontId="0" fillId="11" borderId="1" xfId="0" applyFill="1" applyBorder="1"/>
    <xf numFmtId="0" fontId="0" fillId="12" borderId="1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165" fontId="0" fillId="11" borderId="1" xfId="1" applyNumberFormat="1" applyFont="1" applyFill="1" applyBorder="1"/>
    <xf numFmtId="165" fontId="0" fillId="11" borderId="1" xfId="0" applyNumberFormat="1" applyFill="1" applyBorder="1"/>
    <xf numFmtId="165" fontId="0" fillId="11" borderId="12" xfId="0" applyNumberFormat="1" applyFill="1" applyBorder="1"/>
    <xf numFmtId="165" fontId="0" fillId="11" borderId="11" xfId="0" applyNumberFormat="1" applyFill="1" applyBorder="1" applyAlignment="1"/>
    <xf numFmtId="165" fontId="0" fillId="11" borderId="4" xfId="0" applyNumberFormat="1" applyFill="1" applyBorder="1" applyAlignment="1"/>
    <xf numFmtId="165" fontId="0" fillId="12" borderId="14" xfId="0" applyNumberFormat="1" applyFill="1" applyBorder="1"/>
    <xf numFmtId="10" fontId="7" fillId="4" borderId="1" xfId="2" applyNumberFormat="1" applyFont="1" applyFill="1" applyBorder="1" applyAlignment="1">
      <alignment horizontal="center" vertical="center"/>
    </xf>
    <xf numFmtId="10" fontId="5" fillId="4" borderId="1" xfId="2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Fill="1"/>
    <xf numFmtId="0" fontId="11" fillId="0" borderId="0" xfId="0" applyFont="1"/>
    <xf numFmtId="0" fontId="11" fillId="0" borderId="0" xfId="0" quotePrefix="1" applyFont="1" applyAlignment="1">
      <alignment horizontal="right"/>
    </xf>
    <xf numFmtId="0" fontId="11" fillId="0" borderId="0" xfId="0" quotePrefix="1" applyFont="1"/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10" fillId="12" borderId="21" xfId="0" applyFont="1" applyFill="1" applyBorder="1" applyAlignment="1">
      <alignment horizontal="center"/>
    </xf>
    <xf numFmtId="0" fontId="10" fillId="12" borderId="22" xfId="0" applyFont="1" applyFill="1" applyBorder="1" applyAlignment="1">
      <alignment horizontal="center"/>
    </xf>
    <xf numFmtId="0" fontId="10" fillId="12" borderId="23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6699FF"/>
      <color rgb="FFCCECFF"/>
      <color rgb="FFFFCCFF"/>
      <color rgb="FFFFCC66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11206</xdr:colOff>
      <xdr:row>9</xdr:row>
      <xdr:rowOff>56031</xdr:rowOff>
    </xdr:from>
    <xdr:to>
      <xdr:col>20</xdr:col>
      <xdr:colOff>216675</xdr:colOff>
      <xdr:row>31</xdr:row>
      <xdr:rowOff>159676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6941" y="1938619"/>
          <a:ext cx="5752381" cy="455238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201706</xdr:colOff>
      <xdr:row>0</xdr:row>
      <xdr:rowOff>56029</xdr:rowOff>
    </xdr:from>
    <xdr:to>
      <xdr:col>20</xdr:col>
      <xdr:colOff>2400</xdr:colOff>
      <xdr:row>8</xdr:row>
      <xdr:rowOff>47145</xdr:rowOff>
    </xdr:to>
    <xdr:sp macro="" textlink="">
      <xdr:nvSpPr>
        <xdr:cNvPr id="8" name="Bulle narrative : rectangle 4">
          <a:extLst>
            <a:ext uri="{FF2B5EF4-FFF2-40B4-BE49-F238E27FC236}">
              <a16:creationId xmlns:a16="http://schemas.microsoft.com/office/drawing/2014/main" id="{64FD3789-9FC0-42F6-B5FE-8A7D4DB40230}"/>
            </a:ext>
          </a:extLst>
        </xdr:cNvPr>
        <xdr:cNvSpPr/>
      </xdr:nvSpPr>
      <xdr:spPr>
        <a:xfrm>
          <a:off x="7317441" y="56029"/>
          <a:ext cx="5347606" cy="1683204"/>
        </a:xfrm>
        <a:prstGeom prst="roundRect">
          <a:avLst/>
        </a:prstGeom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800"/>
            <a:t>Mise en forme</a:t>
          </a:r>
        </a:p>
        <a:p>
          <a:pPr algn="l"/>
          <a:r>
            <a:rPr lang="fr-FR" sz="1400"/>
            <a:t>Refaire</a:t>
          </a:r>
          <a:r>
            <a:rPr lang="fr-FR" sz="1400" baseline="0"/>
            <a:t> ce tableau. à l'identique,</a:t>
          </a:r>
        </a:p>
        <a:p>
          <a:pPr algn="l"/>
          <a:r>
            <a:rPr lang="fr-FR" sz="1400" baseline="0"/>
            <a:t>Les colonnes "montant" et les cellules "TOTAL" doivent contenir les formules.</a:t>
          </a:r>
        </a:p>
        <a:p>
          <a:pPr algn="l"/>
          <a:r>
            <a:rPr lang="fr-FR" sz="1400" baseline="0"/>
            <a:t>Saisir une superficie et des quantités au hasard pour tester les formules.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302889</xdr:colOff>
      <xdr:row>10</xdr:row>
      <xdr:rowOff>133920</xdr:rowOff>
    </xdr:from>
    <xdr:to>
      <xdr:col>5</xdr:col>
      <xdr:colOff>305820</xdr:colOff>
      <xdr:row>17</xdr:row>
      <xdr:rowOff>62120</xdr:rowOff>
    </xdr:to>
    <xdr:sp macro="" textlink="">
      <xdr:nvSpPr>
        <xdr:cNvPr id="7" name="Bulle narrative : rectangle 2">
          <a:extLst>
            <a:ext uri="{FF2B5EF4-FFF2-40B4-BE49-F238E27FC236}">
              <a16:creationId xmlns:a16="http://schemas.microsoft.com/office/drawing/2014/main" id="{20E071B9-3CF3-4FB9-A53C-0325110C45D5}"/>
            </a:ext>
          </a:extLst>
        </xdr:cNvPr>
        <xdr:cNvSpPr/>
      </xdr:nvSpPr>
      <xdr:spPr>
        <a:xfrm>
          <a:off x="302889" y="2660116"/>
          <a:ext cx="4185648" cy="1377656"/>
        </a:xfrm>
        <a:prstGeom prst="roundRect">
          <a:avLst/>
        </a:prstGeom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Mettre les numéro de téléphone dans le bon format</a:t>
          </a:r>
          <a:endParaRPr lang="fr-FR">
            <a:effectLst/>
          </a:endParaRPr>
        </a:p>
        <a:p>
          <a:pPr algn="l"/>
          <a:r>
            <a:rPr lang="fr-FR" sz="1100"/>
            <a:t>Saisir les calculs des 3 colonnes,</a:t>
          </a:r>
          <a:r>
            <a:rPr lang="fr-FR" sz="1100" baseline="0"/>
            <a:t> </a:t>
          </a:r>
          <a:r>
            <a:rPr lang="fr-FR" sz="1200" b="1" i="1" baseline="0"/>
            <a:t>la feuille "délais" sera utilisée</a:t>
          </a:r>
          <a:r>
            <a:rPr lang="fr-FR" sz="1100" baseline="0"/>
            <a:t>.</a:t>
          </a:r>
        </a:p>
        <a:p>
          <a:pPr algn="l"/>
          <a:r>
            <a:rPr lang="fr-FR" sz="1100" baseline="0"/>
            <a:t>La date de pré état des lieux correspond à la date de préavis + 60 j.</a:t>
          </a:r>
        </a:p>
        <a:p>
          <a:pPr algn="l"/>
          <a:r>
            <a:rPr lang="fr-FR" sz="1100"/>
            <a:t>La date de sortie correspond</a:t>
          </a:r>
          <a:r>
            <a:rPr lang="fr-FR" sz="1100" baseline="0"/>
            <a:t> à la date de préavis + 90 j.</a:t>
          </a:r>
        </a:p>
        <a:p>
          <a:pPr algn="l"/>
          <a:r>
            <a:rPr lang="fr-FR" sz="1100" baseline="0"/>
            <a:t>Le nbr de jours restants se calcule avec la date du jour, à rajouter dans la formule.</a:t>
          </a:r>
          <a:endParaRPr lang="fr-FR" sz="1100"/>
        </a:p>
      </xdr:txBody>
    </xdr:sp>
    <xdr:clientData/>
  </xdr:twoCellAnchor>
  <xdr:twoCellAnchor>
    <xdr:from>
      <xdr:col>5</xdr:col>
      <xdr:colOff>848966</xdr:colOff>
      <xdr:row>10</xdr:row>
      <xdr:rowOff>144625</xdr:rowOff>
    </xdr:from>
    <xdr:to>
      <xdr:col>7</xdr:col>
      <xdr:colOff>1215105</xdr:colOff>
      <xdr:row>21</xdr:row>
      <xdr:rowOff>192398</xdr:rowOff>
    </xdr:to>
    <xdr:grpSp>
      <xdr:nvGrpSpPr>
        <xdr:cNvPr id="12" name="Groupe 11"/>
        <xdr:cNvGrpSpPr/>
      </xdr:nvGrpSpPr>
      <xdr:grpSpPr>
        <a:xfrm>
          <a:off x="5051172" y="2710772"/>
          <a:ext cx="2181492" cy="2389802"/>
          <a:chOff x="5509845" y="2146788"/>
          <a:chExt cx="2171429" cy="2390476"/>
        </a:xfrm>
      </xdr:grpSpPr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509845" y="2146788"/>
            <a:ext cx="2171429" cy="2390476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cxnSp macro="">
        <xdr:nvCxnSpPr>
          <xdr:cNvPr id="10" name="Connecteur droit avec flèche 9"/>
          <xdr:cNvCxnSpPr/>
        </xdr:nvCxnSpPr>
        <xdr:spPr>
          <a:xfrm flipV="1">
            <a:off x="6330462" y="2366596"/>
            <a:ext cx="417634" cy="1150327"/>
          </a:xfrm>
          <a:prstGeom prst="straightConnector1">
            <a:avLst/>
          </a:prstGeom>
          <a:ln cmpd="sng"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8</xdr:col>
      <xdr:colOff>209346</xdr:colOff>
      <xdr:row>11</xdr:row>
      <xdr:rowOff>11428</xdr:rowOff>
    </xdr:from>
    <xdr:to>
      <xdr:col>11</xdr:col>
      <xdr:colOff>609467</xdr:colOff>
      <xdr:row>21</xdr:row>
      <xdr:rowOff>145676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3670" y="2790487"/>
          <a:ext cx="2585268" cy="226336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431188</xdr:colOff>
      <xdr:row>10</xdr:row>
      <xdr:rowOff>31103</xdr:rowOff>
    </xdr:from>
    <xdr:to>
      <xdr:col>14</xdr:col>
      <xdr:colOff>653142</xdr:colOff>
      <xdr:row>17</xdr:row>
      <xdr:rowOff>140664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7FAE4FF4-29BA-431C-B556-02FE0A4A44AE}"/>
            </a:ext>
          </a:extLst>
        </xdr:cNvPr>
        <xdr:cNvCxnSpPr/>
      </xdr:nvCxnSpPr>
      <xdr:spPr>
        <a:xfrm flipV="1">
          <a:off x="13276331" y="2690327"/>
          <a:ext cx="1116138" cy="164911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707572</xdr:colOff>
      <xdr:row>14</xdr:row>
      <xdr:rowOff>241040</xdr:rowOff>
    </xdr:from>
    <xdr:to>
      <xdr:col>13</xdr:col>
      <xdr:colOff>431188</xdr:colOff>
      <xdr:row>17</xdr:row>
      <xdr:rowOff>140664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B47517E-911F-4897-B951-0F6E6E93C283}"/>
            </a:ext>
          </a:extLst>
        </xdr:cNvPr>
        <xdr:cNvCxnSpPr/>
      </xdr:nvCxnSpPr>
      <xdr:spPr>
        <a:xfrm flipH="1" flipV="1">
          <a:off x="10870163" y="3740020"/>
          <a:ext cx="2406168" cy="59942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101082</xdr:colOff>
      <xdr:row>19</xdr:row>
      <xdr:rowOff>149146</xdr:rowOff>
    </xdr:from>
    <xdr:to>
      <xdr:col>12</xdr:col>
      <xdr:colOff>86945</xdr:colOff>
      <xdr:row>20</xdr:row>
      <xdr:rowOff>77755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D622EBB1-C0C4-4624-BC7C-58D0B3959710}"/>
            </a:ext>
          </a:extLst>
        </xdr:cNvPr>
        <xdr:cNvCxnSpPr/>
      </xdr:nvCxnSpPr>
      <xdr:spPr>
        <a:xfrm flipH="1">
          <a:off x="10263673" y="4690045"/>
          <a:ext cx="1774231" cy="12299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163285</xdr:rowOff>
    </xdr:from>
    <xdr:to>
      <xdr:col>16</xdr:col>
      <xdr:colOff>149181</xdr:colOff>
      <xdr:row>23</xdr:row>
      <xdr:rowOff>110668</xdr:rowOff>
    </xdr:to>
    <xdr:sp macro="" textlink="">
      <xdr:nvSpPr>
        <xdr:cNvPr id="7" name="Organigramme : Procédé 1">
          <a:extLst>
            <a:ext uri="{FF2B5EF4-FFF2-40B4-BE49-F238E27FC236}">
              <a16:creationId xmlns:a16="http://schemas.microsoft.com/office/drawing/2014/main" id="{D3AEA762-C8CB-4B5D-99ED-93171B21D9C7}"/>
            </a:ext>
          </a:extLst>
        </xdr:cNvPr>
        <xdr:cNvSpPr/>
      </xdr:nvSpPr>
      <xdr:spPr>
        <a:xfrm>
          <a:off x="11593287" y="4408714"/>
          <a:ext cx="3700644" cy="1035954"/>
        </a:xfrm>
        <a:prstGeom prst="roundRect">
          <a:avLst/>
        </a:prstGeom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/>
            <a:t>Effectuer</a:t>
          </a:r>
          <a:r>
            <a:rPr lang="fr-FR" sz="2000" baseline="0"/>
            <a:t> les calculs dans </a:t>
          </a:r>
          <a:r>
            <a:rPr lang="fr-FR" sz="2000" b="1" baseline="0"/>
            <a:t>TOUTES </a:t>
          </a:r>
          <a:r>
            <a:rPr lang="fr-FR" sz="2000" baseline="0"/>
            <a:t>les cellules grises</a:t>
          </a:r>
          <a:endParaRPr lang="fr-FR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="85" zoomScaleNormal="85" workbookViewId="0">
      <selection activeCell="F27" sqref="F27"/>
    </sheetView>
  </sheetViews>
  <sheetFormatPr baseColWidth="10" defaultColWidth="9.28515625" defaultRowHeight="15" x14ac:dyDescent="0.25"/>
  <cols>
    <col min="1" max="1" width="4.5703125" style="55" customWidth="1"/>
    <col min="2" max="2" width="18.5703125" style="55" customWidth="1"/>
    <col min="3" max="3" width="9.28515625" style="55"/>
    <col min="4" max="4" width="10.28515625" style="55" customWidth="1"/>
    <col min="5" max="5" width="9.28515625" style="55"/>
    <col min="6" max="6" width="15.85546875" style="55" customWidth="1"/>
    <col min="7" max="7" width="9.28515625" style="55"/>
    <col min="8" max="8" width="10.5703125" style="55" customWidth="1"/>
    <col min="9" max="9" width="9.28515625" style="55" customWidth="1"/>
    <col min="10" max="10" width="8.28515625" style="55" customWidth="1"/>
    <col min="11" max="11" width="1.7109375" style="55" customWidth="1"/>
    <col min="12" max="16384" width="9.28515625" style="55"/>
  </cols>
  <sheetData>
    <row r="1" spans="1:13" customFormat="1" ht="27" customHeight="1" thickBo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customFormat="1" x14ac:dyDescent="0.25">
      <c r="A2" s="55"/>
      <c r="B2" s="62" t="s">
        <v>48</v>
      </c>
      <c r="C2" s="63"/>
      <c r="D2" s="63"/>
      <c r="E2" s="63"/>
      <c r="F2" s="63"/>
      <c r="G2" s="63"/>
      <c r="H2" s="63"/>
      <c r="I2" s="64"/>
      <c r="J2" s="55"/>
      <c r="K2" s="55"/>
    </row>
    <row r="3" spans="1:13" customFormat="1" ht="15.75" thickBot="1" x14ac:dyDescent="0.3">
      <c r="A3" s="55"/>
      <c r="B3" s="33"/>
      <c r="C3" s="34"/>
      <c r="D3" s="34"/>
      <c r="E3" s="34"/>
      <c r="F3" s="34"/>
      <c r="G3" s="34"/>
      <c r="H3" s="34"/>
      <c r="I3" s="35"/>
      <c r="J3" s="55"/>
      <c r="K3" s="55"/>
    </row>
    <row r="4" spans="1:13" customFormat="1" x14ac:dyDescent="0.25">
      <c r="A4" s="55"/>
      <c r="B4" s="62" t="s">
        <v>49</v>
      </c>
      <c r="C4" s="63"/>
      <c r="D4" s="64"/>
      <c r="E4" s="34"/>
      <c r="F4" s="62" t="s">
        <v>64</v>
      </c>
      <c r="G4" s="63"/>
      <c r="H4" s="63"/>
      <c r="I4" s="64"/>
      <c r="J4" s="55"/>
      <c r="K4" s="55"/>
    </row>
    <row r="5" spans="1:13" customFormat="1" x14ac:dyDescent="0.25">
      <c r="A5" s="55"/>
      <c r="B5" s="33"/>
      <c r="C5" s="34"/>
      <c r="D5" s="35"/>
      <c r="E5" s="34"/>
      <c r="F5" s="33"/>
      <c r="G5" s="34"/>
      <c r="H5" s="34"/>
      <c r="I5" s="35"/>
      <c r="J5" s="55"/>
      <c r="K5" s="55"/>
    </row>
    <row r="6" spans="1:13" customFormat="1" x14ac:dyDescent="0.25">
      <c r="A6" s="55"/>
      <c r="B6" s="36" t="s">
        <v>50</v>
      </c>
      <c r="C6" s="65"/>
      <c r="D6" s="66"/>
      <c r="E6" s="34"/>
      <c r="F6" s="36" t="s">
        <v>65</v>
      </c>
      <c r="G6" s="67"/>
      <c r="H6" s="68"/>
      <c r="I6" s="69"/>
      <c r="J6" s="55"/>
      <c r="K6" s="55"/>
    </row>
    <row r="7" spans="1:13" customFormat="1" x14ac:dyDescent="0.25">
      <c r="A7" s="55"/>
      <c r="B7" s="37"/>
      <c r="C7" s="34"/>
      <c r="D7" s="35"/>
      <c r="E7" s="34"/>
      <c r="F7" s="37"/>
      <c r="G7" s="34"/>
      <c r="H7" s="34"/>
      <c r="I7" s="35"/>
      <c r="J7" s="55"/>
      <c r="K7" s="55"/>
    </row>
    <row r="8" spans="1:13" customFormat="1" x14ac:dyDescent="0.25">
      <c r="A8" s="55"/>
      <c r="B8" s="36" t="s">
        <v>51</v>
      </c>
      <c r="C8" s="65"/>
      <c r="D8" s="66"/>
      <c r="E8" s="34"/>
      <c r="F8" s="36" t="s">
        <v>53</v>
      </c>
      <c r="G8" s="67"/>
      <c r="H8" s="68"/>
      <c r="I8" s="69"/>
      <c r="J8" s="55"/>
      <c r="K8" s="55"/>
    </row>
    <row r="9" spans="1:13" customFormat="1" x14ac:dyDescent="0.25">
      <c r="A9" s="55"/>
      <c r="B9" s="37"/>
      <c r="C9" s="34"/>
      <c r="D9" s="35"/>
      <c r="E9" s="34"/>
      <c r="F9" s="37"/>
      <c r="G9" s="34"/>
      <c r="H9" s="34"/>
      <c r="I9" s="35"/>
      <c r="J9" s="55"/>
      <c r="K9" s="55"/>
    </row>
    <row r="10" spans="1:13" customFormat="1" x14ac:dyDescent="0.25">
      <c r="A10" s="55"/>
      <c r="B10" s="36" t="s">
        <v>52</v>
      </c>
      <c r="C10" s="65"/>
      <c r="D10" s="66"/>
      <c r="E10" s="34"/>
      <c r="F10" s="36" t="s">
        <v>66</v>
      </c>
      <c r="G10" s="67"/>
      <c r="H10" s="68"/>
      <c r="I10" s="69"/>
      <c r="J10" s="55"/>
      <c r="K10" s="55"/>
    </row>
    <row r="11" spans="1:13" customFormat="1" x14ac:dyDescent="0.25">
      <c r="A11" s="55"/>
      <c r="B11" s="33"/>
      <c r="C11" s="34"/>
      <c r="D11" s="35"/>
      <c r="E11" s="34"/>
      <c r="F11" s="37"/>
      <c r="G11" s="34"/>
      <c r="H11" s="34"/>
      <c r="I11" s="35"/>
      <c r="J11" s="55"/>
      <c r="K11" s="55"/>
    </row>
    <row r="12" spans="1:13" customFormat="1" ht="34.5" customHeight="1" thickBot="1" x14ac:dyDescent="0.3">
      <c r="A12" s="55"/>
      <c r="B12" s="38" t="s">
        <v>53</v>
      </c>
      <c r="C12" s="72"/>
      <c r="D12" s="73"/>
      <c r="E12" s="34"/>
      <c r="F12" s="38" t="s">
        <v>67</v>
      </c>
      <c r="G12" s="74"/>
      <c r="H12" s="75"/>
      <c r="I12" s="76"/>
      <c r="J12" s="55"/>
      <c r="K12" s="55"/>
    </row>
    <row r="13" spans="1:13" customFormat="1" x14ac:dyDescent="0.25">
      <c r="A13" s="55"/>
      <c r="B13" s="33"/>
      <c r="C13" s="34"/>
      <c r="D13" s="34"/>
      <c r="E13" s="34"/>
      <c r="F13" s="34"/>
      <c r="G13" s="34"/>
      <c r="H13" s="34"/>
      <c r="I13" s="35"/>
      <c r="J13" s="55"/>
      <c r="K13" s="55"/>
    </row>
    <row r="14" spans="1:13" customFormat="1" x14ac:dyDescent="0.25">
      <c r="A14" s="55"/>
      <c r="B14" s="33"/>
      <c r="C14" s="44" t="s">
        <v>54</v>
      </c>
      <c r="D14" s="44" t="s">
        <v>55</v>
      </c>
      <c r="E14" s="34"/>
      <c r="F14" s="34"/>
      <c r="G14" s="44" t="s">
        <v>74</v>
      </c>
      <c r="H14" s="44" t="s">
        <v>75</v>
      </c>
      <c r="I14" s="45" t="s">
        <v>55</v>
      </c>
      <c r="J14" s="55"/>
      <c r="K14" s="55"/>
    </row>
    <row r="15" spans="1:13" customFormat="1" x14ac:dyDescent="0.25">
      <c r="A15" s="55"/>
      <c r="B15" s="42" t="s">
        <v>56</v>
      </c>
      <c r="C15" s="46">
        <v>50</v>
      </c>
      <c r="D15" s="47">
        <v>1200</v>
      </c>
      <c r="E15" s="34"/>
      <c r="F15" s="41" t="s">
        <v>68</v>
      </c>
      <c r="G15" s="43">
        <v>3</v>
      </c>
      <c r="H15" s="47">
        <v>500</v>
      </c>
      <c r="I15" s="48">
        <f>H15*G15</f>
        <v>1500</v>
      </c>
      <c r="J15" s="55"/>
      <c r="K15" s="55"/>
    </row>
    <row r="16" spans="1:13" customFormat="1" x14ac:dyDescent="0.25">
      <c r="A16" s="55"/>
      <c r="B16" s="42" t="s">
        <v>57</v>
      </c>
      <c r="C16" s="46">
        <v>60</v>
      </c>
      <c r="D16" s="47">
        <v>9000</v>
      </c>
      <c r="E16" s="34"/>
      <c r="F16" s="41" t="s">
        <v>69</v>
      </c>
      <c r="G16" s="43">
        <v>2</v>
      </c>
      <c r="H16" s="47">
        <v>2500</v>
      </c>
      <c r="I16" s="48">
        <f t="shared" ref="I16:I20" si="0">H16*G16</f>
        <v>5000</v>
      </c>
      <c r="J16" s="55"/>
      <c r="K16" s="55"/>
    </row>
    <row r="17" spans="1:12" customFormat="1" x14ac:dyDescent="0.25">
      <c r="A17" s="55"/>
      <c r="B17" s="42" t="s">
        <v>58</v>
      </c>
      <c r="C17" s="46">
        <v>25</v>
      </c>
      <c r="D17" s="47">
        <v>1250</v>
      </c>
      <c r="E17" s="34"/>
      <c r="F17" s="41" t="s">
        <v>70</v>
      </c>
      <c r="G17" s="43">
        <v>1</v>
      </c>
      <c r="H17" s="47">
        <v>6500</v>
      </c>
      <c r="I17" s="48">
        <f t="shared" si="0"/>
        <v>6500</v>
      </c>
      <c r="J17" s="55"/>
      <c r="K17" s="55"/>
    </row>
    <row r="18" spans="1:12" customFormat="1" x14ac:dyDescent="0.25">
      <c r="A18" s="55"/>
      <c r="B18" s="42" t="s">
        <v>59</v>
      </c>
      <c r="C18" s="46">
        <v>12</v>
      </c>
      <c r="D18" s="47">
        <v>7200</v>
      </c>
      <c r="E18" s="34"/>
      <c r="F18" s="41" t="s">
        <v>71</v>
      </c>
      <c r="G18" s="43">
        <v>2</v>
      </c>
      <c r="H18" s="47">
        <v>3900</v>
      </c>
      <c r="I18" s="48">
        <f t="shared" si="0"/>
        <v>7800</v>
      </c>
      <c r="J18" s="55"/>
      <c r="K18" s="55"/>
    </row>
    <row r="19" spans="1:12" customFormat="1" x14ac:dyDescent="0.25">
      <c r="A19" s="55"/>
      <c r="B19" s="42" t="s">
        <v>60</v>
      </c>
      <c r="C19" s="46">
        <v>70</v>
      </c>
      <c r="D19" s="47">
        <v>2800</v>
      </c>
      <c r="E19" s="34"/>
      <c r="F19" s="41" t="s">
        <v>72</v>
      </c>
      <c r="G19" s="43">
        <v>2</v>
      </c>
      <c r="H19" s="47">
        <v>350</v>
      </c>
      <c r="I19" s="48">
        <f t="shared" si="0"/>
        <v>700</v>
      </c>
      <c r="J19" s="55"/>
      <c r="K19" s="55"/>
    </row>
    <row r="20" spans="1:12" customFormat="1" x14ac:dyDescent="0.25">
      <c r="A20" s="55"/>
      <c r="B20" s="42" t="s">
        <v>61</v>
      </c>
      <c r="C20" s="46">
        <v>35</v>
      </c>
      <c r="D20" s="47">
        <v>1400</v>
      </c>
      <c r="E20" s="34"/>
      <c r="F20" s="41" t="s">
        <v>73</v>
      </c>
      <c r="G20" s="43">
        <v>40</v>
      </c>
      <c r="H20" s="47">
        <v>7</v>
      </c>
      <c r="I20" s="48">
        <f t="shared" si="0"/>
        <v>280</v>
      </c>
      <c r="J20" s="55"/>
      <c r="K20" s="55"/>
    </row>
    <row r="21" spans="1:12" customFormat="1" x14ac:dyDescent="0.25">
      <c r="A21" s="55"/>
      <c r="B21" s="33"/>
      <c r="C21" s="34"/>
      <c r="D21" s="34"/>
      <c r="E21" s="34"/>
      <c r="F21" s="34"/>
      <c r="G21" s="34"/>
      <c r="H21" s="34"/>
      <c r="I21" s="35"/>
      <c r="J21" s="55"/>
      <c r="K21" s="55"/>
    </row>
    <row r="22" spans="1:12" customFormat="1" x14ac:dyDescent="0.25">
      <c r="A22" s="55"/>
      <c r="B22" s="33"/>
      <c r="C22" s="44" t="s">
        <v>62</v>
      </c>
      <c r="D22" s="50">
        <f>SUM(D15:D21)</f>
        <v>22850</v>
      </c>
      <c r="E22" s="34"/>
      <c r="F22" s="34"/>
      <c r="G22" s="34"/>
      <c r="H22" s="44" t="s">
        <v>62</v>
      </c>
      <c r="I22" s="49">
        <f>SUM(I15:I21)</f>
        <v>21780</v>
      </c>
      <c r="J22" s="55"/>
      <c r="K22" s="55"/>
    </row>
    <row r="23" spans="1:12" customFormat="1" x14ac:dyDescent="0.25">
      <c r="A23" s="55"/>
      <c r="B23" s="33"/>
      <c r="C23" s="34"/>
      <c r="D23" s="34"/>
      <c r="E23" s="34"/>
      <c r="F23" s="34"/>
      <c r="G23" s="34"/>
      <c r="H23" s="34"/>
      <c r="I23" s="35"/>
      <c r="J23" s="55"/>
      <c r="K23" s="55"/>
    </row>
    <row r="24" spans="1:12" customFormat="1" ht="15.75" thickBot="1" x14ac:dyDescent="0.3">
      <c r="A24" s="55"/>
      <c r="B24" s="70" t="s">
        <v>63</v>
      </c>
      <c r="C24" s="71"/>
      <c r="D24" s="51">
        <f>D22+I22</f>
        <v>44630</v>
      </c>
      <c r="E24" s="39"/>
      <c r="F24" s="39"/>
      <c r="G24" s="39"/>
      <c r="H24" s="39"/>
      <c r="I24" s="40"/>
      <c r="J24" s="55"/>
      <c r="K24" s="55"/>
    </row>
    <row r="25" spans="1:12" customFormat="1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 customFormat="1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customFormat="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 customFormat="1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 customFormat="1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customFormat="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customForma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customFormat="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customForma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customFormat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customFormat="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customForma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2" customFormat="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2" customForma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customFormat="1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customFormat="1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2" customFormat="1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customForma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customForma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  <row r="44" spans="1:12" customForma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</row>
    <row r="45" spans="1:12" customFormat="1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2" customFormat="1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</row>
    <row r="47" spans="1:12" customFormat="1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2" customFormat="1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customFormat="1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</row>
    <row r="50" spans="1:12" customFormat="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1:12" customFormat="1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</row>
  </sheetData>
  <mergeCells count="12">
    <mergeCell ref="B2:I2"/>
    <mergeCell ref="B4:D4"/>
    <mergeCell ref="C6:D6"/>
    <mergeCell ref="G6:I6"/>
    <mergeCell ref="B24:C24"/>
    <mergeCell ref="F4:I4"/>
    <mergeCell ref="C8:D8"/>
    <mergeCell ref="C10:D10"/>
    <mergeCell ref="C12:D12"/>
    <mergeCell ref="G8:I8"/>
    <mergeCell ref="G10:I10"/>
    <mergeCell ref="G12:I12"/>
  </mergeCells>
  <pageMargins left="0.7" right="0.7" top="0.75" bottom="0.75" header="0.3" footer="0.3"/>
  <pageSetup paperSize="9" scale="4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4" zoomScale="85" zoomScaleNormal="85" workbookViewId="0">
      <selection activeCell="M18" sqref="M18"/>
    </sheetView>
  </sheetViews>
  <sheetFormatPr baseColWidth="10" defaultColWidth="10.85546875" defaultRowHeight="16.5" x14ac:dyDescent="0.3"/>
  <cols>
    <col min="1" max="1" width="10.85546875" style="1"/>
    <col min="2" max="2" width="12.140625" style="1" customWidth="1"/>
    <col min="3" max="3" width="10.85546875" style="1"/>
    <col min="4" max="4" width="16.28515625" style="1" customWidth="1"/>
    <col min="5" max="5" width="12.7109375" style="1" customWidth="1"/>
    <col min="6" max="6" width="14.7109375" style="1" customWidth="1"/>
    <col min="7" max="7" width="12.42578125" style="1" customWidth="1"/>
    <col min="8" max="8" width="21.85546875" style="1" customWidth="1"/>
    <col min="9" max="16384" width="10.85546875" style="1"/>
  </cols>
  <sheetData>
    <row r="1" spans="1:8" ht="27.95" customHeight="1" x14ac:dyDescent="0.3">
      <c r="A1" s="77" t="s">
        <v>15</v>
      </c>
      <c r="B1" s="78"/>
      <c r="C1" s="78"/>
      <c r="D1" s="78"/>
      <c r="E1" s="78"/>
      <c r="F1" s="78"/>
      <c r="G1" s="78"/>
      <c r="H1" s="79"/>
    </row>
    <row r="3" spans="1:8" ht="6.6" customHeight="1" x14ac:dyDescent="0.3"/>
    <row r="4" spans="1:8" s="3" customFormat="1" ht="51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12</v>
      </c>
      <c r="H4" s="2" t="s">
        <v>14</v>
      </c>
    </row>
    <row r="5" spans="1:8" x14ac:dyDescent="0.3">
      <c r="A5" s="4">
        <v>451</v>
      </c>
      <c r="B5" s="5" t="s">
        <v>5</v>
      </c>
      <c r="C5" s="5" t="s">
        <v>6</v>
      </c>
      <c r="D5" s="32">
        <v>555112233</v>
      </c>
      <c r="E5" s="6">
        <f ca="1">TODAY()-36</f>
        <v>43886</v>
      </c>
      <c r="F5" s="6">
        <f ca="1">E5+délais!C4</f>
        <v>43946</v>
      </c>
      <c r="G5" s="31">
        <f ca="1">E5+délais!C3</f>
        <v>43976</v>
      </c>
      <c r="H5" s="54" t="str">
        <f ca="1">G5-TODAY()&amp;" "&amp;"jours"</f>
        <v>54 jours</v>
      </c>
    </row>
    <row r="6" spans="1:8" x14ac:dyDescent="0.3">
      <c r="A6" s="4">
        <v>654</v>
      </c>
      <c r="B6" s="5" t="s">
        <v>5</v>
      </c>
      <c r="C6" s="5" t="s">
        <v>7</v>
      </c>
      <c r="D6" s="32">
        <v>607080910</v>
      </c>
      <c r="E6" s="6">
        <f ca="1">TODAY()-75</f>
        <v>43847</v>
      </c>
      <c r="F6" s="6">
        <f ca="1">E6+délais!C5</f>
        <v>43847</v>
      </c>
      <c r="G6" s="31">
        <f t="shared" ref="G6:G8" ca="1" si="0">E6+90</f>
        <v>43937</v>
      </c>
      <c r="H6" s="54" t="str">
        <f t="shared" ref="H6:H8" ca="1" si="1">G6-TODAY()&amp;" "&amp;"jours"</f>
        <v>15 jours</v>
      </c>
    </row>
    <row r="7" spans="1:8" x14ac:dyDescent="0.3">
      <c r="A7" s="4">
        <v>286</v>
      </c>
      <c r="B7" s="5" t="s">
        <v>8</v>
      </c>
      <c r="C7" s="5" t="s">
        <v>9</v>
      </c>
      <c r="D7" s="32">
        <v>555443322</v>
      </c>
      <c r="E7" s="6">
        <f ca="1">TODAY()-72</f>
        <v>43850</v>
      </c>
      <c r="F7" s="6">
        <f ca="1">E7+délais!C6</f>
        <v>43850</v>
      </c>
      <c r="G7" s="31">
        <f t="shared" ca="1" si="0"/>
        <v>43940</v>
      </c>
      <c r="H7" s="54" t="str">
        <f t="shared" ca="1" si="1"/>
        <v>18 jours</v>
      </c>
    </row>
    <row r="8" spans="1:8" x14ac:dyDescent="0.3">
      <c r="A8" s="4">
        <v>347</v>
      </c>
      <c r="B8" s="5" t="s">
        <v>8</v>
      </c>
      <c r="C8" s="5" t="s">
        <v>10</v>
      </c>
      <c r="D8" s="32">
        <v>544112288</v>
      </c>
      <c r="E8" s="6">
        <f ca="1">TODAY()-32</f>
        <v>43890</v>
      </c>
      <c r="F8" s="6">
        <f ca="1">E8+délais!C7</f>
        <v>43890</v>
      </c>
      <c r="G8" s="31">
        <f t="shared" ca="1" si="0"/>
        <v>43980</v>
      </c>
      <c r="H8" s="54" t="str">
        <f t="shared" ca="1" si="1"/>
        <v>58 jours</v>
      </c>
    </row>
    <row r="9" spans="1:8" x14ac:dyDescent="0.3">
      <c r="F9" s="56"/>
      <c r="G9" s="57" t="s">
        <v>80</v>
      </c>
      <c r="H9" s="56"/>
    </row>
    <row r="10" spans="1:8" x14ac:dyDescent="0.3">
      <c r="F10" s="58" t="s">
        <v>79</v>
      </c>
      <c r="G10" s="56"/>
      <c r="H10" s="58" t="s">
        <v>81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B1" zoomScale="70" zoomScaleNormal="70" workbookViewId="0">
      <selection activeCell="R16" sqref="R16"/>
    </sheetView>
  </sheetViews>
  <sheetFormatPr baseColWidth="10" defaultColWidth="25" defaultRowHeight="14.25" x14ac:dyDescent="0.2"/>
  <cols>
    <col min="1" max="1" width="21.28515625" style="8" customWidth="1"/>
    <col min="2" max="2" width="21.140625" style="8" bestFit="1" customWidth="1"/>
    <col min="3" max="9" width="12.7109375" style="9" customWidth="1"/>
    <col min="10" max="10" width="16.140625" style="9" customWidth="1"/>
    <col min="11" max="14" width="12.7109375" style="9" customWidth="1"/>
    <col min="15" max="16" width="14.7109375" style="8" customWidth="1"/>
    <col min="17" max="17" width="20.85546875" style="8" customWidth="1"/>
    <col min="18" max="18" width="21.7109375" style="8" customWidth="1"/>
    <col min="19" max="16384" width="25" style="8"/>
  </cols>
  <sheetData>
    <row r="1" spans="1:18" ht="38.65" customHeight="1" x14ac:dyDescent="0.2">
      <c r="A1" s="84" t="s">
        <v>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3" spans="1:18" ht="24.4" customHeight="1" x14ac:dyDescent="0.2">
      <c r="A3" s="12"/>
      <c r="B3" s="13"/>
      <c r="C3" s="11" t="s">
        <v>30</v>
      </c>
      <c r="D3" s="11" t="s">
        <v>31</v>
      </c>
      <c r="E3" s="11" t="s">
        <v>32</v>
      </c>
      <c r="F3" s="11" t="s">
        <v>33</v>
      </c>
      <c r="G3" s="11" t="s">
        <v>34</v>
      </c>
      <c r="H3" s="11" t="s">
        <v>35</v>
      </c>
      <c r="I3" s="11" t="s">
        <v>36</v>
      </c>
      <c r="J3" s="11" t="s">
        <v>37</v>
      </c>
      <c r="K3" s="11" t="s">
        <v>38</v>
      </c>
      <c r="L3" s="11" t="s">
        <v>39</v>
      </c>
      <c r="M3" s="11" t="s">
        <v>40</v>
      </c>
      <c r="N3" s="11" t="s">
        <v>41</v>
      </c>
      <c r="O3" s="29" t="s">
        <v>43</v>
      </c>
      <c r="P3" s="29" t="s">
        <v>45</v>
      </c>
      <c r="Q3" s="29" t="s">
        <v>43</v>
      </c>
      <c r="R3" s="29" t="s">
        <v>45</v>
      </c>
    </row>
    <row r="4" spans="1:18" s="10" customFormat="1" ht="18.95" customHeight="1" x14ac:dyDescent="0.25">
      <c r="A4" s="80" t="s">
        <v>16</v>
      </c>
      <c r="B4" s="14" t="s">
        <v>21</v>
      </c>
      <c r="C4" s="15">
        <v>7</v>
      </c>
      <c r="D4" s="15">
        <v>8</v>
      </c>
      <c r="E4" s="15">
        <v>7</v>
      </c>
      <c r="F4" s="15">
        <v>6</v>
      </c>
      <c r="G4" s="15">
        <v>8</v>
      </c>
      <c r="H4" s="15">
        <v>13</v>
      </c>
      <c r="I4" s="15">
        <v>4</v>
      </c>
      <c r="J4" s="15">
        <v>11</v>
      </c>
      <c r="K4" s="15">
        <v>18</v>
      </c>
      <c r="L4" s="15">
        <v>8</v>
      </c>
      <c r="M4" s="15">
        <v>19</v>
      </c>
      <c r="N4" s="15">
        <v>11</v>
      </c>
      <c r="O4" s="25">
        <f t="shared" ref="O4:O13" si="0">SUM(C4:N4)</f>
        <v>120</v>
      </c>
      <c r="P4" s="53">
        <f>O4/$O$15</f>
        <v>8.9485458612975396E-2</v>
      </c>
      <c r="Q4" s="61" t="s">
        <v>86</v>
      </c>
      <c r="R4" s="61" t="s">
        <v>87</v>
      </c>
    </row>
    <row r="5" spans="1:18" s="10" customFormat="1" ht="18.95" customHeight="1" x14ac:dyDescent="0.25">
      <c r="A5" s="80"/>
      <c r="B5" s="14" t="s">
        <v>23</v>
      </c>
      <c r="C5" s="15">
        <v>16</v>
      </c>
      <c r="D5" s="15">
        <v>16</v>
      </c>
      <c r="E5" s="15">
        <v>18</v>
      </c>
      <c r="F5" s="15">
        <v>18</v>
      </c>
      <c r="G5" s="15">
        <v>6</v>
      </c>
      <c r="H5" s="15">
        <v>11</v>
      </c>
      <c r="I5" s="15">
        <v>7</v>
      </c>
      <c r="J5" s="15">
        <v>18</v>
      </c>
      <c r="K5" s="15">
        <v>15</v>
      </c>
      <c r="L5" s="15">
        <v>7</v>
      </c>
      <c r="M5" s="15">
        <v>16</v>
      </c>
      <c r="N5" s="15">
        <v>11</v>
      </c>
      <c r="O5" s="25">
        <f t="shared" si="0"/>
        <v>159</v>
      </c>
      <c r="P5" s="53">
        <f t="shared" ref="P5:P13" si="1">O5/$O$15</f>
        <v>0.11856823266219239</v>
      </c>
    </row>
    <row r="6" spans="1:18" s="10" customFormat="1" ht="18.95" customHeight="1" x14ac:dyDescent="0.25">
      <c r="A6" s="81" t="s">
        <v>17</v>
      </c>
      <c r="B6" s="16" t="s">
        <v>22</v>
      </c>
      <c r="C6" s="17">
        <v>21</v>
      </c>
      <c r="D6" s="17">
        <v>11</v>
      </c>
      <c r="E6" s="17">
        <v>21</v>
      </c>
      <c r="F6" s="17">
        <v>6</v>
      </c>
      <c r="G6" s="17">
        <v>9</v>
      </c>
      <c r="H6" s="17">
        <v>10</v>
      </c>
      <c r="I6" s="17">
        <v>3</v>
      </c>
      <c r="J6" s="17">
        <v>4</v>
      </c>
      <c r="K6" s="17">
        <v>5</v>
      </c>
      <c r="L6" s="17">
        <v>11</v>
      </c>
      <c r="M6" s="17">
        <v>10</v>
      </c>
      <c r="N6" s="17">
        <v>10</v>
      </c>
      <c r="O6" s="25">
        <f t="shared" si="0"/>
        <v>121</v>
      </c>
      <c r="P6" s="53">
        <f t="shared" si="1"/>
        <v>9.0231170768083513E-2</v>
      </c>
    </row>
    <row r="7" spans="1:18" s="10" customFormat="1" ht="18.95" customHeight="1" x14ac:dyDescent="0.25">
      <c r="A7" s="81"/>
      <c r="B7" s="16" t="s">
        <v>24</v>
      </c>
      <c r="C7" s="17">
        <v>22</v>
      </c>
      <c r="D7" s="17">
        <v>15</v>
      </c>
      <c r="E7" s="17">
        <v>9</v>
      </c>
      <c r="F7" s="17">
        <v>9</v>
      </c>
      <c r="G7" s="17">
        <v>11</v>
      </c>
      <c r="H7" s="17">
        <v>7</v>
      </c>
      <c r="I7" s="17">
        <v>14</v>
      </c>
      <c r="J7" s="17">
        <v>8</v>
      </c>
      <c r="K7" s="17">
        <v>21</v>
      </c>
      <c r="L7" s="17">
        <v>20</v>
      </c>
      <c r="M7" s="17">
        <v>21</v>
      </c>
      <c r="N7" s="17">
        <v>5</v>
      </c>
      <c r="O7" s="25">
        <f t="shared" si="0"/>
        <v>162</v>
      </c>
      <c r="P7" s="53">
        <f t="shared" si="1"/>
        <v>0.12080536912751678</v>
      </c>
    </row>
    <row r="8" spans="1:18" s="10" customFormat="1" ht="18.95" customHeight="1" x14ac:dyDescent="0.25">
      <c r="A8" s="82" t="s">
        <v>18</v>
      </c>
      <c r="B8" s="18" t="s">
        <v>25</v>
      </c>
      <c r="C8" s="19">
        <v>10</v>
      </c>
      <c r="D8" s="19">
        <v>19</v>
      </c>
      <c r="E8" s="19">
        <v>13</v>
      </c>
      <c r="F8" s="19">
        <v>8</v>
      </c>
      <c r="G8" s="19">
        <v>6</v>
      </c>
      <c r="H8" s="19">
        <v>12</v>
      </c>
      <c r="I8" s="19">
        <v>4</v>
      </c>
      <c r="J8" s="19">
        <v>8</v>
      </c>
      <c r="K8" s="19">
        <v>21</v>
      </c>
      <c r="L8" s="19">
        <v>22</v>
      </c>
      <c r="M8" s="19">
        <v>22</v>
      </c>
      <c r="N8" s="19">
        <v>12</v>
      </c>
      <c r="O8" s="25">
        <f t="shared" si="0"/>
        <v>157</v>
      </c>
      <c r="P8" s="53">
        <f t="shared" si="1"/>
        <v>0.11707680835197613</v>
      </c>
    </row>
    <row r="9" spans="1:18" s="10" customFormat="1" ht="18.95" customHeight="1" x14ac:dyDescent="0.25">
      <c r="A9" s="82"/>
      <c r="B9" s="18" t="s">
        <v>26</v>
      </c>
      <c r="C9" s="19">
        <v>19</v>
      </c>
      <c r="D9" s="19">
        <v>12</v>
      </c>
      <c r="E9" s="19">
        <v>11</v>
      </c>
      <c r="F9" s="19">
        <v>7</v>
      </c>
      <c r="G9" s="19">
        <v>4</v>
      </c>
      <c r="H9" s="19">
        <v>13</v>
      </c>
      <c r="I9" s="19">
        <v>16</v>
      </c>
      <c r="J9" s="19">
        <v>12</v>
      </c>
      <c r="K9" s="19">
        <v>4</v>
      </c>
      <c r="L9" s="19">
        <v>8</v>
      </c>
      <c r="M9" s="19">
        <v>12</v>
      </c>
      <c r="N9" s="19">
        <v>9</v>
      </c>
      <c r="O9" s="25">
        <f t="shared" si="0"/>
        <v>127</v>
      </c>
      <c r="P9" s="53">
        <f t="shared" si="1"/>
        <v>9.4705443698732295E-2</v>
      </c>
    </row>
    <row r="10" spans="1:18" s="10" customFormat="1" ht="18.95" customHeight="1" x14ac:dyDescent="0.25">
      <c r="A10" s="83" t="s">
        <v>19</v>
      </c>
      <c r="B10" s="20" t="s">
        <v>27</v>
      </c>
      <c r="C10" s="21">
        <v>11</v>
      </c>
      <c r="D10" s="21">
        <v>8</v>
      </c>
      <c r="E10" s="21">
        <v>12</v>
      </c>
      <c r="F10" s="21">
        <v>16</v>
      </c>
      <c r="G10" s="21">
        <v>12</v>
      </c>
      <c r="H10" s="21">
        <v>4</v>
      </c>
      <c r="I10" s="21">
        <v>6</v>
      </c>
      <c r="J10" s="21">
        <v>11</v>
      </c>
      <c r="K10" s="21">
        <v>16</v>
      </c>
      <c r="L10" s="21">
        <v>11</v>
      </c>
      <c r="M10" s="21">
        <v>16</v>
      </c>
      <c r="N10" s="21">
        <v>16</v>
      </c>
      <c r="O10" s="25">
        <f t="shared" si="0"/>
        <v>139</v>
      </c>
      <c r="P10" s="53">
        <f t="shared" si="1"/>
        <v>0.10365398956002983</v>
      </c>
    </row>
    <row r="11" spans="1:18" s="10" customFormat="1" ht="18.95" customHeight="1" x14ac:dyDescent="0.25">
      <c r="A11" s="83"/>
      <c r="B11" s="20" t="s">
        <v>42</v>
      </c>
      <c r="C11" s="21">
        <v>10</v>
      </c>
      <c r="D11" s="21">
        <v>9</v>
      </c>
      <c r="E11" s="21">
        <v>12</v>
      </c>
      <c r="F11" s="21">
        <v>10</v>
      </c>
      <c r="G11" s="21">
        <v>7</v>
      </c>
      <c r="H11" s="21">
        <v>15</v>
      </c>
      <c r="I11" s="21">
        <v>8</v>
      </c>
      <c r="J11" s="21">
        <v>18</v>
      </c>
      <c r="K11" s="21">
        <v>10</v>
      </c>
      <c r="L11" s="21">
        <v>17</v>
      </c>
      <c r="M11" s="21">
        <v>15</v>
      </c>
      <c r="N11" s="21">
        <v>16</v>
      </c>
      <c r="O11" s="25">
        <f t="shared" si="0"/>
        <v>147</v>
      </c>
      <c r="P11" s="53">
        <f t="shared" si="1"/>
        <v>0.10961968680089486</v>
      </c>
    </row>
    <row r="12" spans="1:18" s="10" customFormat="1" ht="18.95" customHeight="1" x14ac:dyDescent="0.25">
      <c r="A12" s="83"/>
      <c r="B12" s="20" t="s">
        <v>28</v>
      </c>
      <c r="C12" s="21">
        <v>11</v>
      </c>
      <c r="D12" s="21">
        <v>15</v>
      </c>
      <c r="E12" s="21">
        <v>5</v>
      </c>
      <c r="F12" s="21">
        <v>7</v>
      </c>
      <c r="G12" s="21">
        <v>3</v>
      </c>
      <c r="H12" s="21">
        <v>8</v>
      </c>
      <c r="I12" s="21">
        <v>8</v>
      </c>
      <c r="J12" s="21">
        <v>5</v>
      </c>
      <c r="K12" s="21">
        <v>2</v>
      </c>
      <c r="L12" s="21">
        <v>6</v>
      </c>
      <c r="M12" s="21">
        <v>8</v>
      </c>
      <c r="N12" s="21">
        <v>5</v>
      </c>
      <c r="O12" s="25">
        <f t="shared" si="0"/>
        <v>83</v>
      </c>
      <c r="P12" s="53">
        <f t="shared" si="1"/>
        <v>6.1894108873974646E-2</v>
      </c>
    </row>
    <row r="13" spans="1:18" s="10" customFormat="1" ht="18.95" customHeight="1" x14ac:dyDescent="0.25">
      <c r="A13" s="22" t="s">
        <v>20</v>
      </c>
      <c r="B13" s="23" t="s">
        <v>29</v>
      </c>
      <c r="C13" s="24">
        <v>14</v>
      </c>
      <c r="D13" s="24">
        <v>10</v>
      </c>
      <c r="E13" s="24">
        <v>7</v>
      </c>
      <c r="F13" s="24">
        <v>9</v>
      </c>
      <c r="G13" s="24">
        <v>12</v>
      </c>
      <c r="H13" s="24">
        <v>6</v>
      </c>
      <c r="I13" s="24">
        <v>16</v>
      </c>
      <c r="J13" s="24">
        <v>17</v>
      </c>
      <c r="K13" s="24">
        <v>17</v>
      </c>
      <c r="L13" s="24">
        <v>6</v>
      </c>
      <c r="M13" s="24">
        <v>4</v>
      </c>
      <c r="N13" s="24">
        <v>8</v>
      </c>
      <c r="O13" s="25">
        <f t="shared" si="0"/>
        <v>126</v>
      </c>
      <c r="P13" s="53">
        <f t="shared" si="1"/>
        <v>9.3959731543624164E-2</v>
      </c>
    </row>
    <row r="14" spans="1:18" ht="9" customHeight="1" x14ac:dyDescent="0.2"/>
    <row r="15" spans="1:18" s="10" customFormat="1" ht="21" customHeight="1" x14ac:dyDescent="0.25">
      <c r="B15" s="30" t="s">
        <v>43</v>
      </c>
      <c r="C15" s="25">
        <f t="shared" ref="C15:O15" si="2">SUM(C4:C14)</f>
        <v>141</v>
      </c>
      <c r="D15" s="25">
        <f t="shared" si="2"/>
        <v>123</v>
      </c>
      <c r="E15" s="25">
        <f t="shared" si="2"/>
        <v>115</v>
      </c>
      <c r="F15" s="25">
        <f t="shared" si="2"/>
        <v>96</v>
      </c>
      <c r="G15" s="25">
        <f t="shared" si="2"/>
        <v>78</v>
      </c>
      <c r="H15" s="25">
        <f t="shared" si="2"/>
        <v>99</v>
      </c>
      <c r="I15" s="25">
        <f t="shared" si="2"/>
        <v>86</v>
      </c>
      <c r="J15" s="25">
        <f t="shared" si="2"/>
        <v>112</v>
      </c>
      <c r="K15" s="25">
        <f t="shared" si="2"/>
        <v>129</v>
      </c>
      <c r="L15" s="25">
        <f t="shared" si="2"/>
        <v>116</v>
      </c>
      <c r="M15" s="25">
        <f t="shared" si="2"/>
        <v>143</v>
      </c>
      <c r="N15" s="25">
        <f t="shared" si="2"/>
        <v>103</v>
      </c>
      <c r="O15" s="25">
        <f t="shared" si="2"/>
        <v>1341</v>
      </c>
      <c r="P15" s="53">
        <f>O15/$O$15</f>
        <v>1</v>
      </c>
    </row>
    <row r="16" spans="1:18" s="10" customFormat="1" ht="21" customHeight="1" x14ac:dyDescent="0.25">
      <c r="B16" s="30" t="s">
        <v>44</v>
      </c>
      <c r="C16" s="25">
        <f t="shared" ref="C16:O16" si="3">AVERAGE(C4:C13)</f>
        <v>14.1</v>
      </c>
      <c r="D16" s="25">
        <f t="shared" si="3"/>
        <v>12.3</v>
      </c>
      <c r="E16" s="25">
        <f t="shared" si="3"/>
        <v>11.5</v>
      </c>
      <c r="F16" s="25">
        <f t="shared" si="3"/>
        <v>9.6</v>
      </c>
      <c r="G16" s="25">
        <f t="shared" si="3"/>
        <v>7.8</v>
      </c>
      <c r="H16" s="25">
        <f t="shared" si="3"/>
        <v>9.9</v>
      </c>
      <c r="I16" s="25">
        <f t="shared" si="3"/>
        <v>8.6</v>
      </c>
      <c r="J16" s="25">
        <f t="shared" si="3"/>
        <v>11.2</v>
      </c>
      <c r="K16" s="25">
        <f t="shared" si="3"/>
        <v>12.9</v>
      </c>
      <c r="L16" s="25">
        <f t="shared" si="3"/>
        <v>11.6</v>
      </c>
      <c r="M16" s="25">
        <f t="shared" si="3"/>
        <v>14.3</v>
      </c>
      <c r="N16" s="25">
        <f t="shared" si="3"/>
        <v>10.3</v>
      </c>
      <c r="O16" s="25">
        <f t="shared" si="3"/>
        <v>134.1</v>
      </c>
      <c r="P16" s="26"/>
    </row>
    <row r="18" spans="3:10" x14ac:dyDescent="0.2">
      <c r="C18" s="59" t="s">
        <v>82</v>
      </c>
    </row>
    <row r="19" spans="3:10" x14ac:dyDescent="0.2">
      <c r="C19" s="59" t="s">
        <v>83</v>
      </c>
    </row>
    <row r="20" spans="3:10" ht="15" x14ac:dyDescent="0.2">
      <c r="H20" s="27">
        <v>2016</v>
      </c>
      <c r="I20" s="27">
        <v>2017</v>
      </c>
      <c r="J20" s="27" t="s">
        <v>47</v>
      </c>
    </row>
    <row r="21" spans="3:10" ht="15" x14ac:dyDescent="0.2">
      <c r="G21" s="27" t="s">
        <v>46</v>
      </c>
      <c r="H21" s="27">
        <v>1289</v>
      </c>
      <c r="I21" s="28">
        <f>O15</f>
        <v>1341</v>
      </c>
      <c r="J21" s="52">
        <f>(I21/H21)-1</f>
        <v>4.0341349883630695E-2</v>
      </c>
    </row>
    <row r="23" spans="3:10" x14ac:dyDescent="0.2">
      <c r="I23" s="60" t="s">
        <v>84</v>
      </c>
    </row>
    <row r="24" spans="3:10" x14ac:dyDescent="0.2">
      <c r="J24" s="60" t="s">
        <v>85</v>
      </c>
    </row>
  </sheetData>
  <mergeCells count="5">
    <mergeCell ref="A4:A5"/>
    <mergeCell ref="A6:A7"/>
    <mergeCell ref="A8:A9"/>
    <mergeCell ref="A10:A12"/>
    <mergeCell ref="A1:P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C4"/>
  <sheetViews>
    <sheetView zoomScale="190" zoomScaleNormal="190" workbookViewId="0">
      <selection activeCell="B2" sqref="B2:C4"/>
    </sheetView>
  </sheetViews>
  <sheetFormatPr baseColWidth="10" defaultRowHeight="15" x14ac:dyDescent="0.25"/>
  <cols>
    <col min="2" max="2" width="18.85546875" bestFit="1" customWidth="1"/>
  </cols>
  <sheetData>
    <row r="2" spans="2:3" x14ac:dyDescent="0.25">
      <c r="B2" s="85" t="s">
        <v>11</v>
      </c>
      <c r="C2" s="85"/>
    </row>
    <row r="3" spans="2:3" ht="16.5" x14ac:dyDescent="0.3">
      <c r="B3" s="7" t="s">
        <v>77</v>
      </c>
      <c r="C3" s="5">
        <v>90</v>
      </c>
    </row>
    <row r="4" spans="2:3" ht="16.5" x14ac:dyDescent="0.3">
      <c r="B4" s="7" t="s">
        <v>78</v>
      </c>
      <c r="C4" s="5">
        <v>60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Mise en forme</vt:lpstr>
      <vt:lpstr>gestion des préavis</vt:lpstr>
      <vt:lpstr>pourcentages</vt:lpstr>
      <vt:lpstr>délais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2020-04-01T12:19:42Z</dcterms:modified>
</cp:coreProperties>
</file>